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arddevelopment-my.sharepoint.com/personal/jcolussi_charddevelopment_com/Documents/Desktop/"/>
    </mc:Choice>
  </mc:AlternateContent>
  <xr:revisionPtr revIDLastSave="23" documentId="8_{17BF507A-84AB-4E4D-867A-AF1352A4E816}" xr6:coauthVersionLast="47" xr6:coauthVersionMax="47" xr10:uidLastSave="{569A8209-4FE4-4FD3-B27F-BC9DD36B7E3D}"/>
  <bookViews>
    <workbookView xWindow="-28920" yWindow="-120" windowWidth="29040" windowHeight="15720" xr2:uid="{A8B6CA11-FB80-4942-9824-A4E155BFE0F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6" i="1"/>
  <c r="E11" i="1" s="1"/>
  <c r="E8" i="1"/>
  <c r="E7" i="1"/>
  <c r="E13" i="1" l="1"/>
  <c r="K5" i="1"/>
  <c r="E6" i="1"/>
  <c r="E9" i="1" s="1"/>
  <c r="D11" i="1" s="1"/>
  <c r="K8" i="1" l="1"/>
  <c r="K12" i="1" s="1"/>
  <c r="E15" i="1"/>
  <c r="K11" i="1" l="1"/>
  <c r="K13" i="1" s="1"/>
  <c r="H5" i="1"/>
  <c r="H10" i="1" s="1"/>
  <c r="H11" i="1" s="1"/>
  <c r="M5" i="1" s="1"/>
  <c r="M6" i="1" l="1"/>
  <c r="M8" i="1" l="1"/>
  <c r="N5" i="1" s="1"/>
  <c r="L17" i="1"/>
  <c r="N7" i="1" l="1"/>
  <c r="N8" i="1"/>
  <c r="N6" i="1"/>
  <c r="L23" i="1"/>
  <c r="L24" i="1" s="1"/>
</calcChain>
</file>

<file path=xl/sharedStrings.xml><?xml version="1.0" encoding="utf-8"?>
<sst xmlns="http://schemas.openxmlformats.org/spreadsheetml/2006/main" count="50" uniqueCount="42">
  <si>
    <t>UDI Non-Market Affordable Housing Panel - Net Operating Income &amp; Capital Stack</t>
  </si>
  <si>
    <t>Revenue</t>
  </si>
  <si>
    <t>Operating Costs</t>
  </si>
  <si>
    <t>1 Bed</t>
  </si>
  <si>
    <t>2 Bed</t>
  </si>
  <si>
    <t>Net Operating Income</t>
  </si>
  <si>
    <t>DSCR</t>
  </si>
  <si>
    <t>Loan Amount</t>
  </si>
  <si>
    <t>Amortization</t>
  </si>
  <si>
    <t>Capital Stack</t>
  </si>
  <si>
    <t>Costs</t>
  </si>
  <si>
    <t>Debt</t>
  </si>
  <si>
    <t>Equity</t>
  </si>
  <si>
    <t>Total</t>
  </si>
  <si>
    <t>Grant</t>
  </si>
  <si>
    <t>Subsidy</t>
  </si>
  <si>
    <t>Loan Underwriting</t>
  </si>
  <si>
    <t>Nominal Rate</t>
  </si>
  <si>
    <t>Annual Payment</t>
  </si>
  <si>
    <t>Below Market</t>
  </si>
  <si>
    <t>1) ADD 10 Below Market @ $1,500</t>
  </si>
  <si>
    <t>Profit</t>
  </si>
  <si>
    <t>Cost</t>
  </si>
  <si>
    <t>IRR</t>
  </si>
  <si>
    <t>Feasibility</t>
  </si>
  <si>
    <t>Stage</t>
  </si>
  <si>
    <t>Purchase</t>
  </si>
  <si>
    <t>Construction</t>
  </si>
  <si>
    <t>Permitting</t>
  </si>
  <si>
    <t>Stabilize</t>
  </si>
  <si>
    <t>Year</t>
  </si>
  <si>
    <t>Investment</t>
  </si>
  <si>
    <t>cap</t>
  </si>
  <si>
    <t>Other Considerations</t>
  </si>
  <si>
    <t>3) DCC Waivers</t>
  </si>
  <si>
    <t>2) Shortened Timelines</t>
  </si>
  <si>
    <t>1) Increased Density</t>
  </si>
  <si>
    <t>4) Partnerships &amp; Land Contributions</t>
  </si>
  <si>
    <t>2) CHANGE to CMHC Loan - DSCR to 1.10 and AM to 50 Yr for CMHC</t>
  </si>
  <si>
    <t>3) CHANGE I/R to 3.50%</t>
  </si>
  <si>
    <t>4) ADD $1,000,000 Grant + Subsidy</t>
  </si>
  <si>
    <t>5) FIND Below Market Equivalent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</si>
</sst>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"/>
    <numFmt numFmtId="165" formatCode="&quot;$&quot;#,##0"/>
    <numFmt numFmtId="166" formatCode="&quot;$&quot;#,##0;[Red]\-&quot;$&quot;#,##0"/>
    <numFmt numFmtId="167" formatCode="#,##0\ &quot;Years&quot;"/>
    <numFmt numFmtId="168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5" borderId="0" xfId="0" applyFill="1"/>
    <xf numFmtId="0" fontId="0" fillId="0" borderId="11" xfId="0" applyBorder="1"/>
    <xf numFmtId="0" fontId="0" fillId="0" borderId="1" xfId="0" applyBorder="1"/>
    <xf numFmtId="165" fontId="0" fillId="0" borderId="10" xfId="0" applyNumberFormat="1" applyBorder="1"/>
    <xf numFmtId="165" fontId="0" fillId="0" borderId="12" xfId="0" applyNumberFormat="1" applyBorder="1"/>
    <xf numFmtId="9" fontId="0" fillId="0" borderId="13" xfId="1" applyFont="1" applyBorder="1"/>
    <xf numFmtId="9" fontId="0" fillId="5" borderId="14" xfId="1" applyFont="1" applyFill="1" applyBorder="1"/>
    <xf numFmtId="9" fontId="0" fillId="0" borderId="15" xfId="1" applyFont="1" applyBorder="1"/>
    <xf numFmtId="0" fontId="0" fillId="0" borderId="6" xfId="0" applyBorder="1"/>
    <xf numFmtId="0" fontId="0" fillId="0" borderId="7" xfId="0" applyBorder="1"/>
    <xf numFmtId="166" fontId="0" fillId="0" borderId="8" xfId="0" applyNumberFormat="1" applyBorder="1"/>
    <xf numFmtId="165" fontId="0" fillId="5" borderId="10" xfId="0" applyNumberFormat="1" applyFill="1" applyBorder="1"/>
    <xf numFmtId="0" fontId="3" fillId="0" borderId="3" xfId="0" applyFont="1" applyBorder="1"/>
    <xf numFmtId="165" fontId="3" fillId="0" borderId="5" xfId="0" applyNumberFormat="1" applyFont="1" applyBorder="1"/>
    <xf numFmtId="0" fontId="3" fillId="0" borderId="4" xfId="0" applyFont="1" applyBorder="1"/>
    <xf numFmtId="9" fontId="3" fillId="0" borderId="2" xfId="1" applyFont="1" applyBorder="1"/>
    <xf numFmtId="165" fontId="5" fillId="3" borderId="12" xfId="0" applyNumberFormat="1" applyFont="1" applyFill="1" applyBorder="1"/>
    <xf numFmtId="9" fontId="0" fillId="0" borderId="0" xfId="1" applyFont="1"/>
    <xf numFmtId="0" fontId="2" fillId="2" borderId="13" xfId="0" applyFont="1" applyFill="1" applyBorder="1"/>
    <xf numFmtId="0" fontId="0" fillId="5" borderId="2" xfId="0" applyFill="1" applyBorder="1"/>
    <xf numFmtId="0" fontId="0" fillId="0" borderId="2" xfId="0" applyBorder="1" applyAlignment="1">
      <alignment horizontal="left"/>
    </xf>
    <xf numFmtId="165" fontId="0" fillId="0" borderId="2" xfId="0" applyNumberFormat="1" applyBorder="1"/>
    <xf numFmtId="0" fontId="0" fillId="0" borderId="2" xfId="0" applyBorder="1"/>
    <xf numFmtId="168" fontId="0" fillId="5" borderId="2" xfId="1" applyNumberFormat="1" applyFont="1" applyFill="1" applyBorder="1"/>
    <xf numFmtId="0" fontId="3" fillId="4" borderId="2" xfId="0" applyFont="1" applyFill="1" applyBorder="1"/>
    <xf numFmtId="10" fontId="5" fillId="3" borderId="0" xfId="0" applyNumberFormat="1" applyFont="1" applyFill="1"/>
    <xf numFmtId="165" fontId="0" fillId="0" borderId="0" xfId="0" applyNumberFormat="1" applyAlignment="1">
      <alignment horizontal="left"/>
    </xf>
    <xf numFmtId="0" fontId="2" fillId="2" borderId="8" xfId="0" applyFont="1" applyFill="1" applyBorder="1" applyAlignment="1">
      <alignment horizontal="center"/>
    </xf>
    <xf numFmtId="165" fontId="4" fillId="0" borderId="10" xfId="0" applyNumberFormat="1" applyFont="1" applyBorder="1"/>
    <xf numFmtId="2" fontId="5" fillId="3" borderId="10" xfId="0" applyNumberFormat="1" applyFont="1" applyFill="1" applyBorder="1"/>
    <xf numFmtId="167" fontId="5" fillId="3" borderId="10" xfId="0" applyNumberFormat="1" applyFont="1" applyFill="1" applyBorder="1"/>
    <xf numFmtId="10" fontId="5" fillId="3" borderId="10" xfId="1" applyNumberFormat="1" applyFont="1" applyFill="1" applyBorder="1"/>
    <xf numFmtId="164" fontId="0" fillId="0" borderId="10" xfId="0" applyNumberFormat="1" applyBorder="1"/>
    <xf numFmtId="0" fontId="3" fillId="4" borderId="11" xfId="0" applyFont="1" applyFill="1" applyBorder="1"/>
    <xf numFmtId="166" fontId="3" fillId="4" borderId="12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10" xfId="0" applyNumberFormat="1" applyBorder="1" applyAlignment="1">
      <alignment horizontal="center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165" fontId="5" fillId="3" borderId="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114300</xdr:rowOff>
    </xdr:from>
    <xdr:to>
      <xdr:col>7</xdr:col>
      <xdr:colOff>76200</xdr:colOff>
      <xdr:row>14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6DDECE7-21D3-799C-C563-06ED0B2D3068}"/>
            </a:ext>
          </a:extLst>
        </xdr:cNvPr>
        <xdr:cNvCxnSpPr/>
      </xdr:nvCxnSpPr>
      <xdr:spPr>
        <a:xfrm flipV="1">
          <a:off x="3270250" y="857250"/>
          <a:ext cx="1860550" cy="1803400"/>
        </a:xfrm>
        <a:prstGeom prst="straightConnector1">
          <a:avLst/>
        </a:prstGeom>
        <a:ln w="63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4</xdr:row>
      <xdr:rowOff>139700</xdr:rowOff>
    </xdr:from>
    <xdr:to>
      <xdr:col>12</xdr:col>
      <xdr:colOff>44450</xdr:colOff>
      <xdr:row>10</xdr:row>
      <xdr:rowOff>120650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F91F931-2A3A-4FBD-A51B-79DF06D1D32D}"/>
            </a:ext>
          </a:extLst>
        </xdr:cNvPr>
        <xdr:cNvCxnSpPr/>
      </xdr:nvCxnSpPr>
      <xdr:spPr>
        <a:xfrm flipV="1">
          <a:off x="5988050" y="882650"/>
          <a:ext cx="2952750" cy="1085850"/>
        </a:xfrm>
        <a:prstGeom prst="straightConnector1">
          <a:avLst/>
        </a:prstGeom>
        <a:ln w="63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77F9-776C-4E48-8662-DE3BFD8D7F8E}">
  <dimension ref="B2:N28"/>
  <sheetViews>
    <sheetView tabSelected="1" zoomScale="85" zoomScaleNormal="85" workbookViewId="0">
      <selection activeCell="B2" sqref="B2"/>
    </sheetView>
  </sheetViews>
  <sheetFormatPr defaultRowHeight="14.5" x14ac:dyDescent="0.35"/>
  <cols>
    <col min="1" max="1" width="2.7265625" customWidth="1"/>
    <col min="2" max="2" width="15.36328125" customWidth="1"/>
    <col min="3" max="4" width="8.1796875" style="2" customWidth="1"/>
    <col min="5" max="5" width="11.26953125" style="2" customWidth="1"/>
    <col min="6" max="6" width="5.26953125" style="2" customWidth="1"/>
    <col min="7" max="7" width="21.36328125" customWidth="1"/>
    <col min="8" max="8" width="12.6328125" customWidth="1"/>
    <col min="9" max="9" width="5.26953125" customWidth="1"/>
    <col min="10" max="14" width="12.36328125" customWidth="1"/>
  </cols>
  <sheetData>
    <row r="2" spans="2:14" x14ac:dyDescent="0.35">
      <c r="B2" s="1" t="s">
        <v>0</v>
      </c>
    </row>
    <row r="4" spans="2:14" x14ac:dyDescent="0.35">
      <c r="B4" s="4" t="s">
        <v>5</v>
      </c>
      <c r="C4" s="43"/>
      <c r="D4" s="43"/>
      <c r="E4" s="44"/>
      <c r="G4" s="4" t="s">
        <v>16</v>
      </c>
      <c r="H4" s="35"/>
      <c r="J4" s="4" t="s">
        <v>9</v>
      </c>
      <c r="K4" s="6"/>
      <c r="L4" s="5"/>
      <c r="M4" s="5"/>
      <c r="N4" s="6"/>
    </row>
    <row r="5" spans="2:14" x14ac:dyDescent="0.35">
      <c r="B5" s="45" t="s">
        <v>1</v>
      </c>
      <c r="E5" s="46"/>
      <c r="G5" s="7" t="s">
        <v>5</v>
      </c>
      <c r="H5" s="36">
        <f>E15</f>
        <v>2726000</v>
      </c>
      <c r="J5" s="16" t="s">
        <v>10</v>
      </c>
      <c r="K5" s="60">
        <f>SUM(C6:C8)*600000</f>
        <v>60000000</v>
      </c>
      <c r="L5" s="17" t="s">
        <v>11</v>
      </c>
      <c r="M5" s="18">
        <f>H11</f>
        <v>41390191.139933646</v>
      </c>
      <c r="N5" s="13">
        <f>M5/$M$8</f>
        <v>0.68983651899889409</v>
      </c>
    </row>
    <row r="6" spans="2:14" x14ac:dyDescent="0.35">
      <c r="B6" s="47" t="s">
        <v>3</v>
      </c>
      <c r="C6" s="2">
        <f>100-C7-C8</f>
        <v>60</v>
      </c>
      <c r="D6" s="48">
        <v>2700</v>
      </c>
      <c r="E6" s="49">
        <f>C6*D6*12</f>
        <v>1944000</v>
      </c>
      <c r="G6" s="7" t="s">
        <v>6</v>
      </c>
      <c r="H6" s="37">
        <v>1.1499999999999999</v>
      </c>
      <c r="J6" s="7"/>
      <c r="K6" s="11"/>
      <c r="L6" s="8" t="s">
        <v>12</v>
      </c>
      <c r="M6" s="19">
        <f>K8-M5-M7</f>
        <v>18609808.860066354</v>
      </c>
      <c r="N6" s="14">
        <f>M6/$M$8</f>
        <v>0.31016348100110591</v>
      </c>
    </row>
    <row r="7" spans="2:14" x14ac:dyDescent="0.35">
      <c r="B7" s="47" t="s">
        <v>4</v>
      </c>
      <c r="C7" s="2">
        <v>40</v>
      </c>
      <c r="D7" s="48">
        <v>3400</v>
      </c>
      <c r="E7" s="49">
        <f>C7*D7*12</f>
        <v>1632000</v>
      </c>
      <c r="G7" s="7" t="s">
        <v>8</v>
      </c>
      <c r="H7" s="38">
        <v>35</v>
      </c>
      <c r="J7" s="9"/>
      <c r="K7" s="12"/>
      <c r="L7" s="10" t="s">
        <v>14</v>
      </c>
      <c r="M7" s="24">
        <v>0</v>
      </c>
      <c r="N7" s="15">
        <f>M7/$M$8</f>
        <v>0</v>
      </c>
    </row>
    <row r="8" spans="2:14" x14ac:dyDescent="0.35">
      <c r="B8" s="7" t="s">
        <v>19</v>
      </c>
      <c r="C8" s="50">
        <v>0</v>
      </c>
      <c r="D8" s="51">
        <v>0</v>
      </c>
      <c r="E8" s="52">
        <f>C8*D8*12</f>
        <v>0</v>
      </c>
      <c r="G8" s="7" t="s">
        <v>17</v>
      </c>
      <c r="H8" s="39">
        <v>4.4999999999999998E-2</v>
      </c>
      <c r="J8" s="20" t="s">
        <v>13</v>
      </c>
      <c r="K8" s="21">
        <f>K5</f>
        <v>60000000</v>
      </c>
      <c r="L8" s="22" t="s">
        <v>13</v>
      </c>
      <c r="M8" s="21">
        <f>SUM(M5:M7)</f>
        <v>60000000</v>
      </c>
      <c r="N8" s="23">
        <f>M8/$M$8</f>
        <v>1</v>
      </c>
    </row>
    <row r="9" spans="2:14" x14ac:dyDescent="0.35">
      <c r="B9" s="47"/>
      <c r="D9" s="48"/>
      <c r="E9" s="53">
        <f>SUM(E6:E8)</f>
        <v>3576000</v>
      </c>
      <c r="G9" s="7"/>
      <c r="H9" s="40"/>
    </row>
    <row r="10" spans="2:14" x14ac:dyDescent="0.35">
      <c r="B10" s="47"/>
      <c r="E10" s="46"/>
      <c r="G10" s="7" t="s">
        <v>18</v>
      </c>
      <c r="H10" s="11">
        <f>H5/H6</f>
        <v>2370434.7826086958</v>
      </c>
      <c r="J10" s="4" t="s">
        <v>21</v>
      </c>
      <c r="K10" s="26"/>
      <c r="M10" s="3"/>
      <c r="N10" s="25"/>
    </row>
    <row r="11" spans="2:14" x14ac:dyDescent="0.35">
      <c r="B11" s="47" t="s">
        <v>2</v>
      </c>
      <c r="C11" s="51">
        <v>8500</v>
      </c>
      <c r="D11" s="54">
        <f>E11/E9</f>
        <v>-0.23769574944071589</v>
      </c>
      <c r="E11" s="49">
        <f>-C11*SUM(C6:C8)</f>
        <v>-850000</v>
      </c>
      <c r="G11" s="41" t="s">
        <v>7</v>
      </c>
      <c r="H11" s="42">
        <f>-PV(H8,H7,H10,0)</f>
        <v>41390191.139933646</v>
      </c>
      <c r="J11" s="7" t="s">
        <v>1</v>
      </c>
      <c r="K11" s="11">
        <f>E15/L11</f>
        <v>64141176.47058823</v>
      </c>
      <c r="L11" s="33">
        <v>4.2500000000000003E-2</v>
      </c>
      <c r="M11" s="34" t="s">
        <v>32</v>
      </c>
      <c r="N11" s="3"/>
    </row>
    <row r="12" spans="2:14" x14ac:dyDescent="0.35">
      <c r="B12" s="47" t="s">
        <v>15</v>
      </c>
      <c r="C12" s="51">
        <v>0</v>
      </c>
      <c r="D12" s="54"/>
      <c r="E12" s="52">
        <f>C12*C8*12</f>
        <v>0</v>
      </c>
      <c r="J12" s="9" t="s">
        <v>22</v>
      </c>
      <c r="K12" s="12">
        <f>K8</f>
        <v>60000000</v>
      </c>
    </row>
    <row r="13" spans="2:14" x14ac:dyDescent="0.35">
      <c r="B13" s="47"/>
      <c r="E13" s="53">
        <f>SUM(E11:E12)</f>
        <v>-850000</v>
      </c>
      <c r="J13" s="9" t="s">
        <v>21</v>
      </c>
      <c r="K13" s="12">
        <f>K11-K12</f>
        <v>4141176.4705882296</v>
      </c>
    </row>
    <row r="14" spans="2:14" x14ac:dyDescent="0.35">
      <c r="B14" s="47"/>
      <c r="C14" s="55"/>
      <c r="E14" s="46"/>
    </row>
    <row r="15" spans="2:14" x14ac:dyDescent="0.35">
      <c r="B15" s="56" t="s">
        <v>5</v>
      </c>
      <c r="C15" s="57"/>
      <c r="D15" s="58"/>
      <c r="E15" s="59">
        <f>E9+E13</f>
        <v>2726000</v>
      </c>
      <c r="J15" s="4" t="s">
        <v>24</v>
      </c>
      <c r="K15" s="26"/>
      <c r="L15" s="26"/>
    </row>
    <row r="16" spans="2:14" x14ac:dyDescent="0.35">
      <c r="J16" s="32" t="s">
        <v>30</v>
      </c>
      <c r="K16" s="32" t="s">
        <v>25</v>
      </c>
      <c r="L16" s="32" t="s">
        <v>31</v>
      </c>
    </row>
    <row r="17" spans="2:12" x14ac:dyDescent="0.35">
      <c r="J17" s="28">
        <v>1</v>
      </c>
      <c r="K17" s="28" t="s">
        <v>26</v>
      </c>
      <c r="L17" s="29">
        <f>-M6</f>
        <v>-18609808.860066354</v>
      </c>
    </row>
    <row r="18" spans="2:12" x14ac:dyDescent="0.35">
      <c r="B18" t="s">
        <v>20</v>
      </c>
      <c r="J18" s="28">
        <v>2</v>
      </c>
      <c r="K18" s="28" t="s">
        <v>28</v>
      </c>
      <c r="L18" s="30">
        <v>0</v>
      </c>
    </row>
    <row r="19" spans="2:12" x14ac:dyDescent="0.35">
      <c r="B19" t="s">
        <v>38</v>
      </c>
      <c r="J19" s="28">
        <v>3</v>
      </c>
      <c r="K19" s="28" t="s">
        <v>28</v>
      </c>
      <c r="L19" s="30">
        <v>0</v>
      </c>
    </row>
    <row r="20" spans="2:12" x14ac:dyDescent="0.35">
      <c r="B20" t="s">
        <v>39</v>
      </c>
      <c r="J20" s="28">
        <v>4</v>
      </c>
      <c r="K20" s="28" t="s">
        <v>27</v>
      </c>
      <c r="L20" s="30">
        <v>0</v>
      </c>
    </row>
    <row r="21" spans="2:12" x14ac:dyDescent="0.35">
      <c r="B21" t="s">
        <v>40</v>
      </c>
      <c r="J21" s="28">
        <v>5</v>
      </c>
      <c r="K21" s="28" t="s">
        <v>27</v>
      </c>
      <c r="L21" s="30">
        <v>0</v>
      </c>
    </row>
    <row r="22" spans="2:12" x14ac:dyDescent="0.35">
      <c r="B22" t="s">
        <v>41</v>
      </c>
      <c r="J22" s="28">
        <v>6</v>
      </c>
      <c r="K22" s="28" t="s">
        <v>27</v>
      </c>
      <c r="L22" s="30">
        <v>0</v>
      </c>
    </row>
    <row r="23" spans="2:12" x14ac:dyDescent="0.35">
      <c r="J23" s="28">
        <v>7</v>
      </c>
      <c r="K23" s="28" t="s">
        <v>29</v>
      </c>
      <c r="L23" s="29">
        <f>K13-L17</f>
        <v>22750985.330654584</v>
      </c>
    </row>
    <row r="24" spans="2:12" x14ac:dyDescent="0.35">
      <c r="B24" s="1" t="s">
        <v>33</v>
      </c>
      <c r="J24" s="27" t="s">
        <v>23</v>
      </c>
      <c r="K24" s="27"/>
      <c r="L24" s="31">
        <f>IRR(L17:L23)</f>
        <v>3.4053596951677756E-2</v>
      </c>
    </row>
    <row r="25" spans="2:12" x14ac:dyDescent="0.35">
      <c r="B25" t="s">
        <v>36</v>
      </c>
    </row>
    <row r="26" spans="2:12" x14ac:dyDescent="0.35">
      <c r="B26" t="s">
        <v>35</v>
      </c>
    </row>
    <row r="27" spans="2:12" x14ac:dyDescent="0.35">
      <c r="B27" t="s">
        <v>34</v>
      </c>
    </row>
    <row r="28" spans="2:12" x14ac:dyDescent="0.35">
      <c r="B28" t="s">
        <v>37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1D8F025210F478A6F2587864297F6" ma:contentTypeVersion="20" ma:contentTypeDescription="Create a new document." ma:contentTypeScope="" ma:versionID="2284323488a76f2bbe15a64b5f0bca97">
  <xsd:schema xmlns:xsd="http://www.w3.org/2001/XMLSchema" xmlns:xs="http://www.w3.org/2001/XMLSchema" xmlns:p="http://schemas.microsoft.com/office/2006/metadata/properties" xmlns:ns2="9f3ce5a9-4740-4fda-b5f4-31af81a26e35" xmlns:ns3="12b31b21-c60c-4e74-803c-8cacc94050dc" targetNamespace="http://schemas.microsoft.com/office/2006/metadata/properties" ma:root="true" ma:fieldsID="6b4ccbd3d44002915aba897caef08c9d" ns2:_="" ns3:_="">
    <xsd:import namespace="9f3ce5a9-4740-4fda-b5f4-31af81a26e35"/>
    <xsd:import namespace="12b31b21-c60c-4e74-803c-8cacc9405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ce5a9-4740-4fda-b5f4-31af81a2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060a16-7059-40be-9437-219e15a94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7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31b21-c60c-4e74-803c-8cacc9405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3eefe5-e3b0-47be-bf31-58bdbc1d0393}" ma:internalName="TaxCatchAll" ma:showField="CatchAllData" ma:web="12b31b21-c60c-4e74-803c-8cacc9405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9f3ce5a9-4740-4fda-b5f4-31af81a26e35" xsi:nil="true"/>
    <_Flow_SignoffStatus xmlns="9f3ce5a9-4740-4fda-b5f4-31af81a26e35" xsi:nil="true"/>
    <TaxCatchAll xmlns="12b31b21-c60c-4e74-803c-8cacc94050dc" xsi:nil="true"/>
    <lcf76f155ced4ddcb4097134ff3c332f xmlns="9f3ce5a9-4740-4fda-b5f4-31af81a26e3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F2BFC-16B5-41EF-B6C9-E7EFDDF12060}"/>
</file>

<file path=customXml/itemProps2.xml><?xml version="1.0" encoding="utf-8"?>
<ds:datastoreItem xmlns:ds="http://schemas.openxmlformats.org/officeDocument/2006/customXml" ds:itemID="{9B491BC3-5BF7-4D8D-B5C0-7D13E3DDEB24}">
  <ds:schemaRefs>
    <ds:schemaRef ds:uri="f690d803-9f0c-46af-b4d8-de97083ef0d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637bd9b-4bf3-4831-92ef-a5442f0255c7"/>
  </ds:schemaRefs>
</ds:datastoreItem>
</file>

<file path=customXml/itemProps3.xml><?xml version="1.0" encoding="utf-8"?>
<ds:datastoreItem xmlns:ds="http://schemas.openxmlformats.org/officeDocument/2006/customXml" ds:itemID="{3EFCECFF-1501-4073-B532-C9B3FA52C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Colussi</dc:creator>
  <cp:lastModifiedBy>Justin Colussi</cp:lastModifiedBy>
  <dcterms:created xsi:type="dcterms:W3CDTF">2024-09-26T14:34:56Z</dcterms:created>
  <dcterms:modified xsi:type="dcterms:W3CDTF">2024-10-02T20:15:35Z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0x010100854DD21ECB435F4F8F1C64433127D886</vt:lpwstr>
  </property>
</Properties>
</file>